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_scn_editaveis\3_odin_pt\odin14_op_terra\1A_investigacao\Financas\"/>
    </mc:Choice>
  </mc:AlternateContent>
  <xr:revisionPtr revIDLastSave="0" documentId="13_ncr:1_{0D0EC5B6-39D6-4222-BBD9-5BF04729F0EE}" xr6:coauthVersionLast="47" xr6:coauthVersionMax="47" xr10:uidLastSave="{00000000-0000-0000-0000-000000000000}"/>
  <bookViews>
    <workbookView xWindow="-120" yWindow="-120" windowWidth="19440" windowHeight="15600" xr2:uid="{00000000-000D-0000-FFFF-FFFF00000000}"/>
  </bookViews>
  <sheets>
    <sheet name="Folha1" sheetId="1" r:id="rId1"/>
    <sheet name="Folha2" sheetId="2" r:id="rId2"/>
    <sheet name="Folh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O8" i="1"/>
  <c r="L40" i="1"/>
  <c r="L34" i="1"/>
  <c r="L38" i="1"/>
  <c r="L35" i="1"/>
  <c r="L36" i="1"/>
  <c r="L32" i="1"/>
  <c r="K40" i="1"/>
  <c r="K34" i="1"/>
  <c r="K37" i="1"/>
  <c r="K33" i="1"/>
  <c r="K39" i="1"/>
  <c r="K38" i="1"/>
  <c r="K35" i="1"/>
  <c r="K36" i="1"/>
  <c r="F36" i="1"/>
  <c r="F35" i="1"/>
  <c r="F40" i="1"/>
  <c r="F37" i="1"/>
  <c r="F38" i="1"/>
  <c r="F34" i="1"/>
  <c r="F33" i="1"/>
  <c r="F39" i="1"/>
  <c r="F32" i="1"/>
  <c r="E36" i="1"/>
  <c r="E35" i="1"/>
  <c r="E40" i="1"/>
  <c r="E37" i="1"/>
  <c r="E38" i="1"/>
  <c r="E34" i="1"/>
  <c r="E33" i="1"/>
  <c r="E39" i="1"/>
  <c r="L6" i="1"/>
  <c r="L7" i="1"/>
  <c r="L8" i="1"/>
  <c r="L9" i="1"/>
  <c r="L10" i="1"/>
  <c r="L11" i="1"/>
  <c r="L12" i="1"/>
  <c r="L5" i="1"/>
  <c r="N12" i="1"/>
  <c r="O12" i="1" s="1"/>
  <c r="N11" i="1"/>
  <c r="O11" i="1" s="1"/>
  <c r="N10" i="1"/>
  <c r="O10" i="1" s="1"/>
  <c r="L39" i="1" s="1"/>
  <c r="N9" i="1"/>
  <c r="O9" i="1" s="1"/>
  <c r="L33" i="1" s="1"/>
  <c r="N8" i="1"/>
  <c r="L37" i="1" s="1"/>
  <c r="N7" i="1"/>
  <c r="O7" i="1" s="1"/>
  <c r="N6" i="1"/>
  <c r="O6" i="1" s="1"/>
  <c r="N5" i="1"/>
  <c r="O5" i="1" s="1"/>
  <c r="G12" i="1"/>
  <c r="H12" i="1" s="1"/>
  <c r="I12" i="1" s="1"/>
  <c r="G11" i="1"/>
  <c r="H11" i="1"/>
  <c r="I11" i="1" s="1"/>
  <c r="G10" i="1"/>
  <c r="F10" i="1"/>
  <c r="H10" i="1" s="1"/>
  <c r="I10" i="1" s="1"/>
  <c r="G9" i="1"/>
  <c r="G8" i="1"/>
  <c r="G7" i="1"/>
  <c r="G6" i="1"/>
  <c r="G5" i="1"/>
  <c r="A65" i="1"/>
  <c r="A59" i="1"/>
  <c r="A54" i="1"/>
  <c r="A44" i="1"/>
  <c r="A35" i="1"/>
  <c r="A26" i="1"/>
  <c r="A17" i="1"/>
  <c r="A8" i="1"/>
  <c r="B48" i="1"/>
  <c r="F9" i="1" s="1"/>
  <c r="B39" i="1"/>
  <c r="F8" i="1" s="1"/>
  <c r="B30" i="1"/>
  <c r="F7" i="1" s="1"/>
  <c r="B21" i="1"/>
  <c r="F6" i="1" s="1"/>
  <c r="H6" i="1" s="1"/>
  <c r="I6" i="1" s="1"/>
  <c r="B12" i="1"/>
  <c r="H5" i="1" l="1"/>
  <c r="I5" i="1" s="1"/>
  <c r="H9" i="1"/>
  <c r="I9" i="1" s="1"/>
  <c r="H8" i="1"/>
  <c r="I8" i="1" s="1"/>
  <c r="H7" i="1"/>
  <c r="I7" i="1" s="1"/>
</calcChain>
</file>

<file path=xl/sharedStrings.xml><?xml version="1.0" encoding="utf-8"?>
<sst xmlns="http://schemas.openxmlformats.org/spreadsheetml/2006/main" count="70" uniqueCount="22">
  <si>
    <t>Grécia</t>
  </si>
  <si>
    <t>Irlanda</t>
  </si>
  <si>
    <t>Espanha</t>
  </si>
  <si>
    <t>Portugal</t>
  </si>
  <si>
    <t>Itália</t>
  </si>
  <si>
    <t>Grã Bretanha</t>
  </si>
  <si>
    <t>França</t>
  </si>
  <si>
    <t>Alemanha</t>
  </si>
  <si>
    <t>Outros?</t>
  </si>
  <si>
    <t>Haver</t>
  </si>
  <si>
    <t>Saldo</t>
  </si>
  <si>
    <t>Div/Hab ($)</t>
  </si>
  <si>
    <t>Saldo desactualizado</t>
  </si>
  <si>
    <t>Actuais</t>
  </si>
  <si>
    <t>PIB</t>
  </si>
  <si>
    <t>PIB/Hab</t>
  </si>
  <si>
    <t>ANO DE 2012</t>
  </si>
  <si>
    <t>% PIB da Dív.</t>
  </si>
  <si>
    <t>Habitantes</t>
  </si>
  <si>
    <t>Dívida ($)</t>
  </si>
  <si>
    <t>Deve (B$)</t>
  </si>
  <si>
    <t>DEVE 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</si>
</sst>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[$$-409]* #,##0_ ;_-[$$-409]* \-#,##0\ ;_-[$$-409]* &quot;-&quot;??_ ;_-@_ "/>
    <numFmt numFmtId="166" formatCode="_-* #,##0\ _€_-;\-* #,##0\ _€_-;_-* &quot;-&quot;??\ _€_-;_-@_-"/>
    <numFmt numFmtId="167" formatCode="_-[$$-409]* #,##0.0_ ;_-[$$-409]* \-#,##0.0\ ;_-[$$-409]* &quot;-&quot;??_ ;_-@_ "/>
    <numFmt numFmtId="168" formatCode="_-* #,##0\ &quot;€&quot;_-;\-* #,##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165" fontId="0" fillId="0" borderId="0" xfId="2" applyNumberFormat="1" applyFont="1"/>
    <xf numFmtId="165" fontId="0" fillId="0" borderId="0" xfId="0" applyNumberFormat="1"/>
    <xf numFmtId="166" fontId="0" fillId="0" borderId="0" xfId="1" applyNumberFormat="1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165" fontId="0" fillId="0" borderId="0" xfId="0" applyNumberFormat="1" applyBorder="1"/>
    <xf numFmtId="165" fontId="0" fillId="0" borderId="5" xfId="0" applyNumberFormat="1" applyBorder="1"/>
    <xf numFmtId="0" fontId="0" fillId="0" borderId="6" xfId="0" applyBorder="1"/>
    <xf numFmtId="165" fontId="0" fillId="0" borderId="7" xfId="0" applyNumberFormat="1" applyBorder="1"/>
    <xf numFmtId="165" fontId="0" fillId="0" borderId="8" xfId="0" applyNumberFormat="1" applyBorder="1"/>
    <xf numFmtId="168" fontId="0" fillId="0" borderId="0" xfId="2" applyNumberFormat="1" applyFont="1"/>
    <xf numFmtId="0" fontId="2" fillId="0" borderId="0" xfId="0" applyFont="1" applyAlignment="1">
      <alignment horizontal="center"/>
    </xf>
    <xf numFmtId="167" fontId="0" fillId="0" borderId="5" xfId="0" applyNumberFormat="1" applyBorder="1"/>
    <xf numFmtId="9" fontId="0" fillId="0" borderId="0" xfId="3" applyFont="1"/>
    <xf numFmtId="9" fontId="0" fillId="0" borderId="0" xfId="0" applyNumberFormat="1"/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/>
    </xf>
    <xf numFmtId="0" fontId="2" fillId="0" borderId="5" xfId="0" applyFont="1" applyBorder="1"/>
    <xf numFmtId="0" fontId="2" fillId="0" borderId="0" xfId="0" applyFont="1" applyBorder="1"/>
    <xf numFmtId="0" fontId="2" fillId="0" borderId="0" xfId="0" applyFont="1" applyAlignment="1">
      <alignment horizontal="center"/>
    </xf>
  </cellXfs>
  <cellStyles count="4">
    <cellStyle name="Moeda" xfId="2" builtinId="4"/>
    <cellStyle name="Normal" xfId="0" builtinId="0"/>
    <cellStyle name="Percentagem" xfId="3" builtinId="5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Folha1!$F$32</c:f>
              <c:strCache>
                <c:ptCount val="1"/>
                <c:pt idx="0">
                  <c:v>PIB/Hab</c:v>
                </c:pt>
              </c:strCache>
            </c:strRef>
          </c:tx>
          <c:invertIfNegative val="0"/>
          <c:cat>
            <c:strRef>
              <c:f>Folha1!$E$33:$E$40</c:f>
              <c:strCache>
                <c:ptCount val="8"/>
                <c:pt idx="0">
                  <c:v>Portugal</c:v>
                </c:pt>
                <c:pt idx="1">
                  <c:v>Grécia</c:v>
                </c:pt>
                <c:pt idx="2">
                  <c:v>Itália</c:v>
                </c:pt>
                <c:pt idx="3">
                  <c:v>França</c:v>
                </c:pt>
                <c:pt idx="4">
                  <c:v>Grã Bretanha</c:v>
                </c:pt>
                <c:pt idx="5">
                  <c:v>Espanha</c:v>
                </c:pt>
                <c:pt idx="6">
                  <c:v>Alemanha</c:v>
                </c:pt>
                <c:pt idx="7">
                  <c:v>Irlanda</c:v>
                </c:pt>
              </c:strCache>
            </c:strRef>
          </c:cat>
          <c:val>
            <c:numRef>
              <c:f>Folha1!$F$33:$F$40</c:f>
              <c:numCache>
                <c:formatCode>General</c:formatCode>
                <c:ptCount val="8"/>
                <c:pt idx="0">
                  <c:v>23</c:v>
                </c:pt>
                <c:pt idx="1">
                  <c:v>29.6</c:v>
                </c:pt>
                <c:pt idx="2">
                  <c:v>30.5</c:v>
                </c:pt>
                <c:pt idx="3">
                  <c:v>33.1</c:v>
                </c:pt>
                <c:pt idx="4">
                  <c:v>34.799999999999997</c:v>
                </c:pt>
                <c:pt idx="5">
                  <c:v>35.5</c:v>
                </c:pt>
                <c:pt idx="6">
                  <c:v>35.700000000000003</c:v>
                </c:pt>
                <c:pt idx="7">
                  <c:v>37.299999999999997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EA-4D04-969E-9D49A91D6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axId val="89557632"/>
        <c:axId val="112256512"/>
      </c:barChart>
      <c:catAx>
        <c:axId val="89557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2256512"/>
        <c:crosses val="autoZero"/>
        <c:auto val="1"/>
        <c:lblAlgn val="ctr"/>
        <c:lblOffset val="100"/>
        <c:noMultiLvlLbl val="0"/>
      </c:catAx>
      <c:valAx>
        <c:axId val="112256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9557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Folha1!$L$32</c:f>
              <c:strCache>
                <c:ptCount val="1"/>
                <c:pt idx="0">
                  <c:v>% PIB da Dív.</c:v>
                </c:pt>
              </c:strCache>
            </c:strRef>
          </c:tx>
          <c:invertIfNegative val="0"/>
          <c:cat>
            <c:strRef>
              <c:f>Folha1!$K$33:$K$40</c:f>
              <c:strCache>
                <c:ptCount val="8"/>
                <c:pt idx="0">
                  <c:v>Itália</c:v>
                </c:pt>
                <c:pt idx="1">
                  <c:v>Espanha</c:v>
                </c:pt>
                <c:pt idx="2">
                  <c:v>Alemanha</c:v>
                </c:pt>
                <c:pt idx="3">
                  <c:v>Grécia</c:v>
                </c:pt>
                <c:pt idx="4">
                  <c:v>Portugal</c:v>
                </c:pt>
                <c:pt idx="5">
                  <c:v>França</c:v>
                </c:pt>
                <c:pt idx="6">
                  <c:v>Grã Bretanha</c:v>
                </c:pt>
                <c:pt idx="7">
                  <c:v>Irlanda</c:v>
                </c:pt>
              </c:strCache>
            </c:strRef>
          </c:cat>
          <c:val>
            <c:numRef>
              <c:f>Folha1!$L$33:$L$40</c:f>
              <c:numCache>
                <c:formatCode>0%</c:formatCode>
                <c:ptCount val="8"/>
                <c:pt idx="0">
                  <c:v>1.194526778248973</c:v>
                </c:pt>
                <c:pt idx="1">
                  <c:v>1.3050024491389454</c:v>
                </c:pt>
                <c:pt idx="2">
                  <c:v>1.6204147085796059</c:v>
                </c:pt>
                <c:pt idx="3">
                  <c:v>1.6731764292173215</c:v>
                </c:pt>
                <c:pt idx="4">
                  <c:v>2.0114756748020044</c:v>
                </c:pt>
                <c:pt idx="5">
                  <c:v>2.1731616662053286</c:v>
                </c:pt>
                <c:pt idx="6">
                  <c:v>4.1161554219222012</c:v>
                </c:pt>
                <c:pt idx="7">
                  <c:v>12.934078109661234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30-4AC1-8CD7-066D30639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axId val="136981888"/>
        <c:axId val="125211776"/>
      </c:barChart>
      <c:catAx>
        <c:axId val="136981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5211776"/>
        <c:crosses val="autoZero"/>
        <c:auto val="1"/>
        <c:lblAlgn val="ctr"/>
        <c:lblOffset val="100"/>
        <c:noMultiLvlLbl val="0"/>
      </c:catAx>
      <c:valAx>
        <c:axId val="12521177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69818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371475</xdr:colOff>
      <xdr:row>14</xdr:row>
      <xdr:rowOff>19050</xdr:rowOff>
    </xdr:from>
    <xdr:to>
      <xdr:col>9</xdr:col>
      <xdr:colOff>514350</xdr:colOff>
      <xdr:row>28</xdr:row>
      <xdr:rowOff>95250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942975</xdr:colOff>
      <xdr:row>14</xdr:row>
      <xdr:rowOff>0</xdr:rowOff>
    </xdr:from>
    <xdr:to>
      <xdr:col>15</xdr:col>
      <xdr:colOff>447675</xdr:colOff>
      <xdr:row>28</xdr:row>
      <xdr:rowOff>76200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5"/>
  <sheetViews>
    <sheetView tabSelected="1" topLeftCell="A25" workbookViewId="0">
      <selection activeCell="E3" sqref="E3:I12"/>
    </sheetView>
  </sheetViews>
  <sheetFormatPr defaultRowHeight="15" x14ac:dyDescent="0.25"/>
  <cols>
    <col min="1" max="1" width="18.7109375" bestFit="1" customWidth="1"/>
    <col min="2" max="2" width="10.85546875" customWidth="1"/>
    <col min="3" max="3" width="11.28515625" bestFit="1" customWidth="1"/>
    <col min="5" max="5" width="12.42578125" bestFit="1" customWidth="1"/>
    <col min="6" max="6" width="12" bestFit="1" customWidth="1"/>
    <col min="7" max="7" width="9.7109375" bestFit="1" customWidth="1"/>
    <col min="8" max="8" width="12" bestFit="1" customWidth="1"/>
    <col min="9" max="9" width="11.140625" customWidth="1"/>
    <col min="10" max="10" width="15" bestFit="1" customWidth="1"/>
    <col min="11" max="11" width="15" customWidth="1"/>
    <col min="12" max="12" width="11" bestFit="1" customWidth="1"/>
    <col min="14" max="14" width="16.7109375" bestFit="1" customWidth="1"/>
  </cols>
  <sheetData>
    <row r="1" spans="1:15" ht="18.75" x14ac:dyDescent="0.3">
      <c r="H1" s="22" t="s">
        <v>16</v>
      </c>
    </row>
    <row r="2" spans="1:15" ht="15.75" thickBot="1" x14ac:dyDescent="0.3"/>
    <row r="3" spans="1:15" x14ac:dyDescent="0.25">
      <c r="E3" s="5" t="s">
        <v>12</v>
      </c>
      <c r="F3" s="6"/>
      <c r="G3" s="6"/>
      <c r="H3" s="6"/>
      <c r="I3" s="7"/>
      <c r="J3" s="21" t="s">
        <v>13</v>
      </c>
      <c r="M3" t="s">
        <v>15</v>
      </c>
      <c r="N3" s="17" t="s">
        <v>14</v>
      </c>
      <c r="O3" t="s">
        <v>17</v>
      </c>
    </row>
    <row r="4" spans="1:15" x14ac:dyDescent="0.25">
      <c r="B4" s="26" t="s">
        <v>21</v>
      </c>
      <c r="C4" s="26"/>
      <c r="E4" s="8"/>
      <c r="F4" s="9" t="s">
        <v>20</v>
      </c>
      <c r="G4" s="9" t="s">
        <v>9</v>
      </c>
      <c r="H4" s="9" t="s">
        <v>10</v>
      </c>
      <c r="I4" s="10" t="s">
        <v>11</v>
      </c>
      <c r="J4" s="25" t="s">
        <v>19</v>
      </c>
      <c r="K4" s="23" t="s">
        <v>18</v>
      </c>
      <c r="L4" s="24" t="s">
        <v>11</v>
      </c>
    </row>
    <row r="5" spans="1:15" x14ac:dyDescent="0.25">
      <c r="A5" t="s">
        <v>0</v>
      </c>
      <c r="B5" s="1">
        <v>8500</v>
      </c>
      <c r="C5" t="s">
        <v>1</v>
      </c>
      <c r="E5" s="8" t="s">
        <v>0</v>
      </c>
      <c r="F5" s="11">
        <f>-SUM(B5:B12)</f>
        <v>-236000</v>
      </c>
      <c r="G5" s="11">
        <f>B14+B23+B32+B41</f>
        <v>2000</v>
      </c>
      <c r="H5" s="11">
        <f t="shared" ref="H5:H12" si="0">F5+G5</f>
        <v>-234000</v>
      </c>
      <c r="I5" s="12">
        <f>H5/A7*1000000</f>
        <v>-21747.211895910783</v>
      </c>
      <c r="J5" s="1">
        <v>532900000</v>
      </c>
      <c r="K5" s="4">
        <v>10760000</v>
      </c>
      <c r="L5" s="18">
        <f>J5/K5</f>
        <v>49.526022304832715</v>
      </c>
      <c r="M5">
        <v>29.6</v>
      </c>
      <c r="N5" s="16">
        <f>M5*A7</f>
        <v>318496000</v>
      </c>
      <c r="O5" s="19">
        <f>J5/N5</f>
        <v>1.6731764292173215</v>
      </c>
    </row>
    <row r="6" spans="1:15" x14ac:dyDescent="0.25">
      <c r="A6" s="1">
        <v>532900000000</v>
      </c>
      <c r="B6" s="1">
        <v>1300</v>
      </c>
      <c r="C6" t="s">
        <v>2</v>
      </c>
      <c r="E6" s="8" t="s">
        <v>1</v>
      </c>
      <c r="F6" s="11">
        <f>-SUM(B14:B21)</f>
        <v>-867000</v>
      </c>
      <c r="G6" s="11">
        <f>B5+B24+B33+B42</f>
        <v>89900</v>
      </c>
      <c r="H6" s="11">
        <f t="shared" si="0"/>
        <v>-777100</v>
      </c>
      <c r="I6" s="12">
        <f>H6/A16*1000000</f>
        <v>-166402.56959314775</v>
      </c>
      <c r="J6" s="1">
        <v>2253000000</v>
      </c>
      <c r="K6" s="4">
        <v>4670000</v>
      </c>
      <c r="L6" s="18">
        <f t="shared" ref="L6:L12" si="1">J6/K6</f>
        <v>482.44111349036405</v>
      </c>
      <c r="M6">
        <v>37.299999999999997</v>
      </c>
      <c r="N6" s="16">
        <f>M6*A16</f>
        <v>174191000</v>
      </c>
      <c r="O6" s="19">
        <f t="shared" ref="O6:O12" si="2">J6/N6</f>
        <v>12.934078109661234</v>
      </c>
    </row>
    <row r="7" spans="1:15" x14ac:dyDescent="0.25">
      <c r="A7" s="4">
        <v>10760000</v>
      </c>
      <c r="B7" s="1">
        <v>9700</v>
      </c>
      <c r="C7" t="s">
        <v>3</v>
      </c>
      <c r="E7" s="8" t="s">
        <v>2</v>
      </c>
      <c r="F7" s="11">
        <f>-SUM(B23:B30)</f>
        <v>-1100000</v>
      </c>
      <c r="G7" s="11">
        <f>B6+B15+B34+B44</f>
        <v>150300</v>
      </c>
      <c r="H7" s="11">
        <f t="shared" si="0"/>
        <v>-949700</v>
      </c>
      <c r="I7" s="12">
        <f>H7/A25*1000000</f>
        <v>-20312.700517602774</v>
      </c>
      <c r="J7" s="1">
        <v>2166000000</v>
      </c>
      <c r="K7" s="4">
        <v>46754000</v>
      </c>
      <c r="L7" s="18">
        <f t="shared" si="1"/>
        <v>46.327586944432561</v>
      </c>
      <c r="M7">
        <v>35.5</v>
      </c>
      <c r="N7" s="16">
        <f>M7*A25</f>
        <v>1659767000</v>
      </c>
      <c r="O7" s="19">
        <f t="shared" si="2"/>
        <v>1.3050024491389454</v>
      </c>
    </row>
    <row r="8" spans="1:15" x14ac:dyDescent="0.25">
      <c r="A8" s="2">
        <f>A6/A7*1000</f>
        <v>49526022.304832719</v>
      </c>
      <c r="B8" s="1">
        <v>6900</v>
      </c>
      <c r="C8" t="s">
        <v>4</v>
      </c>
      <c r="E8" s="8" t="s">
        <v>3</v>
      </c>
      <c r="F8" s="11">
        <f>-SUM(B32:B39)</f>
        <v>-286000</v>
      </c>
      <c r="G8" s="11">
        <f>B7+B16+B25+B43</f>
        <v>64900</v>
      </c>
      <c r="H8" s="11">
        <f t="shared" si="0"/>
        <v>-221100</v>
      </c>
      <c r="I8" s="12">
        <f>H8/A34*1000000</f>
        <v>-20548.327137546468</v>
      </c>
      <c r="J8" s="1">
        <v>497800000</v>
      </c>
      <c r="K8" s="4">
        <v>10760000</v>
      </c>
      <c r="L8" s="18">
        <f t="shared" si="1"/>
        <v>46.263940520446099</v>
      </c>
      <c r="M8">
        <v>23</v>
      </c>
      <c r="N8" s="16">
        <f>M8*A34</f>
        <v>247480000</v>
      </c>
      <c r="O8" s="19">
        <f>J8/N8</f>
        <v>2.0114756748020044</v>
      </c>
    </row>
    <row r="9" spans="1:15" ht="15.75" thickBot="1" x14ac:dyDescent="0.3">
      <c r="B9" s="1">
        <v>15000</v>
      </c>
      <c r="C9" t="s">
        <v>5</v>
      </c>
      <c r="E9" s="13" t="s">
        <v>4</v>
      </c>
      <c r="F9" s="14">
        <f>-SUM(B41:B48)</f>
        <v>-1400000</v>
      </c>
      <c r="G9" s="14">
        <f>B8+B17+B26+B35</f>
        <v>62600</v>
      </c>
      <c r="H9" s="14">
        <f t="shared" si="0"/>
        <v>-1337400</v>
      </c>
      <c r="I9" s="15">
        <f>H9/A43*1000000</f>
        <v>-21918.840959748261</v>
      </c>
      <c r="J9" s="1">
        <v>2223000000</v>
      </c>
      <c r="K9" s="4">
        <v>61016000</v>
      </c>
      <c r="L9" s="18">
        <f t="shared" si="1"/>
        <v>36.43306673659368</v>
      </c>
      <c r="M9">
        <v>30.5</v>
      </c>
      <c r="N9" s="16">
        <f>M9*A43</f>
        <v>1860988000</v>
      </c>
      <c r="O9" s="19">
        <f t="shared" si="2"/>
        <v>1.194526778248973</v>
      </c>
    </row>
    <row r="10" spans="1:15" x14ac:dyDescent="0.25">
      <c r="B10" s="1">
        <v>75000</v>
      </c>
      <c r="C10" t="s">
        <v>6</v>
      </c>
      <c r="E10" t="s">
        <v>5</v>
      </c>
      <c r="F10" s="2">
        <f>-8981000</f>
        <v>-8981000</v>
      </c>
      <c r="G10" s="2">
        <f>B9+B18+B27+B36+B45</f>
        <v>418000</v>
      </c>
      <c r="H10" s="2">
        <f t="shared" si="0"/>
        <v>-8563000</v>
      </c>
      <c r="I10" s="2">
        <f>H10/A53*1000000</f>
        <v>-136575.32935659829</v>
      </c>
      <c r="J10" s="1">
        <v>8981000000</v>
      </c>
      <c r="K10" s="4">
        <v>62698000</v>
      </c>
      <c r="L10" s="18">
        <f t="shared" si="1"/>
        <v>143.2422086828926</v>
      </c>
      <c r="M10">
        <v>34.799999999999997</v>
      </c>
      <c r="N10" s="16">
        <f>M10*A53</f>
        <v>2181890400</v>
      </c>
      <c r="O10" s="19">
        <f t="shared" si="2"/>
        <v>4.1161554219222012</v>
      </c>
    </row>
    <row r="11" spans="1:15" x14ac:dyDescent="0.25">
      <c r="B11" s="1">
        <v>45000</v>
      </c>
      <c r="C11" t="s">
        <v>7</v>
      </c>
      <c r="E11" t="s">
        <v>6</v>
      </c>
      <c r="F11" s="1">
        <v>-4698000</v>
      </c>
      <c r="G11" s="2">
        <f>B10+B19+B28+B37+B46</f>
        <v>911000</v>
      </c>
      <c r="H11" s="2">
        <f t="shared" si="0"/>
        <v>-3787000</v>
      </c>
      <c r="I11" s="2">
        <f>H11/A58*1000000</f>
        <v>-57983.219010289067</v>
      </c>
      <c r="J11" s="1">
        <v>4698000000</v>
      </c>
      <c r="K11" s="4">
        <v>65312000</v>
      </c>
      <c r="L11" s="18">
        <f t="shared" si="1"/>
        <v>71.93165115139638</v>
      </c>
      <c r="M11">
        <v>33.1</v>
      </c>
      <c r="N11" s="16">
        <f>M11*A58</f>
        <v>2161827200</v>
      </c>
      <c r="O11" s="19">
        <f t="shared" si="2"/>
        <v>2.1731616662053286</v>
      </c>
    </row>
    <row r="12" spans="1:15" x14ac:dyDescent="0.25">
      <c r="B12" s="1">
        <f>236000-SUM(B5:B11)</f>
        <v>74600</v>
      </c>
      <c r="C12" t="s">
        <v>8</v>
      </c>
      <c r="E12" t="s">
        <v>7</v>
      </c>
      <c r="F12" s="1">
        <v>-4713000</v>
      </c>
      <c r="G12" s="2">
        <f>B11+B20+B29+B38+B47</f>
        <v>704000</v>
      </c>
      <c r="H12" s="2">
        <f t="shared" si="0"/>
        <v>-4009000</v>
      </c>
      <c r="I12" s="2">
        <f>H12/A64*1000000</f>
        <v>-49207.693535122926</v>
      </c>
      <c r="J12" s="1">
        <v>4713000000</v>
      </c>
      <c r="K12" s="4">
        <v>81471000</v>
      </c>
      <c r="L12" s="18">
        <f t="shared" si="1"/>
        <v>57.848805096291933</v>
      </c>
      <c r="M12">
        <v>35.700000000000003</v>
      </c>
      <c r="N12" s="16">
        <f>M12*A64</f>
        <v>2908514700</v>
      </c>
      <c r="O12" s="19">
        <f t="shared" si="2"/>
        <v>1.6204147085796059</v>
      </c>
    </row>
    <row r="13" spans="1:15" x14ac:dyDescent="0.25">
      <c r="C13" s="1"/>
    </row>
    <row r="14" spans="1:15" x14ac:dyDescent="0.25">
      <c r="A14" t="s">
        <v>1</v>
      </c>
      <c r="B14" s="1">
        <v>800</v>
      </c>
      <c r="C14" t="s">
        <v>0</v>
      </c>
    </row>
    <row r="15" spans="1:15" x14ac:dyDescent="0.25">
      <c r="A15" s="1">
        <v>2253000000000</v>
      </c>
      <c r="B15" s="1">
        <v>16000</v>
      </c>
      <c r="C15" t="s">
        <v>2</v>
      </c>
    </row>
    <row r="16" spans="1:15" x14ac:dyDescent="0.25">
      <c r="A16" s="4">
        <v>4670000</v>
      </c>
      <c r="B16" s="1">
        <v>22000</v>
      </c>
      <c r="C16" t="s">
        <v>3</v>
      </c>
    </row>
    <row r="17" spans="1:12" x14ac:dyDescent="0.25">
      <c r="A17" s="2">
        <f>A15/A16*1000</f>
        <v>482441113.49036407</v>
      </c>
      <c r="B17" s="1">
        <v>18000</v>
      </c>
      <c r="C17" t="s">
        <v>4</v>
      </c>
    </row>
    <row r="18" spans="1:12" x14ac:dyDescent="0.25">
      <c r="B18" s="1">
        <v>188000</v>
      </c>
      <c r="C18" t="s">
        <v>5</v>
      </c>
    </row>
    <row r="19" spans="1:12" x14ac:dyDescent="0.25">
      <c r="B19" s="1">
        <v>60000</v>
      </c>
      <c r="C19" t="s">
        <v>6</v>
      </c>
    </row>
    <row r="20" spans="1:12" x14ac:dyDescent="0.25">
      <c r="B20" s="1">
        <v>184000</v>
      </c>
      <c r="C20" t="s">
        <v>7</v>
      </c>
    </row>
    <row r="21" spans="1:12" x14ac:dyDescent="0.25">
      <c r="B21" s="2">
        <f>867000-SUM(B14:B20)</f>
        <v>378200</v>
      </c>
      <c r="C21" t="s">
        <v>8</v>
      </c>
    </row>
    <row r="23" spans="1:12" x14ac:dyDescent="0.25">
      <c r="A23" t="s">
        <v>2</v>
      </c>
      <c r="B23" s="2">
        <v>400</v>
      </c>
      <c r="C23" t="s">
        <v>0</v>
      </c>
    </row>
    <row r="24" spans="1:12" x14ac:dyDescent="0.25">
      <c r="A24" s="1">
        <v>2166000000000</v>
      </c>
      <c r="B24" s="2">
        <v>30000</v>
      </c>
      <c r="C24" t="s">
        <v>1</v>
      </c>
    </row>
    <row r="25" spans="1:12" x14ac:dyDescent="0.25">
      <c r="A25" s="4">
        <v>46754000</v>
      </c>
      <c r="B25" s="2">
        <v>28000</v>
      </c>
      <c r="C25" t="s">
        <v>3</v>
      </c>
    </row>
    <row r="26" spans="1:12" x14ac:dyDescent="0.25">
      <c r="A26" s="2">
        <f>A24/A25*1000</f>
        <v>46327586.944432564</v>
      </c>
      <c r="B26" s="2">
        <v>31000</v>
      </c>
      <c r="C26" t="s">
        <v>4</v>
      </c>
    </row>
    <row r="27" spans="1:12" x14ac:dyDescent="0.25">
      <c r="B27" s="2">
        <v>114000</v>
      </c>
      <c r="C27" t="s">
        <v>5</v>
      </c>
    </row>
    <row r="28" spans="1:12" x14ac:dyDescent="0.25">
      <c r="B28" s="2">
        <v>220000</v>
      </c>
      <c r="C28" t="s">
        <v>6</v>
      </c>
    </row>
    <row r="29" spans="1:12" x14ac:dyDescent="0.25">
      <c r="B29" s="2">
        <v>238000</v>
      </c>
      <c r="C29" t="s">
        <v>7</v>
      </c>
    </row>
    <row r="30" spans="1:12" x14ac:dyDescent="0.25">
      <c r="B30" s="2">
        <f>1100000-SUM(B23:B29)</f>
        <v>438600</v>
      </c>
      <c r="C30" t="s">
        <v>8</v>
      </c>
    </row>
    <row r="32" spans="1:12" x14ac:dyDescent="0.25">
      <c r="A32" t="s">
        <v>3</v>
      </c>
      <c r="B32" s="2">
        <v>100</v>
      </c>
      <c r="C32" t="s">
        <v>0</v>
      </c>
      <c r="F32" t="str">
        <f>M3</f>
        <v>PIB/Hab</v>
      </c>
      <c r="L32" t="str">
        <f>O3</f>
        <v>% PIB da Dív.</v>
      </c>
    </row>
    <row r="33" spans="1:12" x14ac:dyDescent="0.25">
      <c r="A33" s="1">
        <v>497800000000</v>
      </c>
      <c r="B33" s="2">
        <v>5400</v>
      </c>
      <c r="C33" t="s">
        <v>1</v>
      </c>
      <c r="E33" t="str">
        <f>E8</f>
        <v>Portugal</v>
      </c>
      <c r="F33">
        <f>M8</f>
        <v>23</v>
      </c>
      <c r="K33" t="str">
        <f>E9</f>
        <v>Itália</v>
      </c>
      <c r="L33" s="20">
        <f>O9</f>
        <v>1.194526778248973</v>
      </c>
    </row>
    <row r="34" spans="1:12" x14ac:dyDescent="0.25">
      <c r="A34" s="4">
        <v>10760000</v>
      </c>
      <c r="B34" s="2">
        <v>86000</v>
      </c>
      <c r="C34" t="s">
        <v>2</v>
      </c>
      <c r="E34" t="str">
        <f>E5</f>
        <v>Grécia</v>
      </c>
      <c r="F34">
        <f>M5</f>
        <v>29.6</v>
      </c>
      <c r="K34" t="str">
        <f>E7</f>
        <v>Espanha</v>
      </c>
      <c r="L34" s="20">
        <f>O7</f>
        <v>1.3050024491389454</v>
      </c>
    </row>
    <row r="35" spans="1:12" x14ac:dyDescent="0.25">
      <c r="A35" s="2">
        <f>A33/A34*1000</f>
        <v>46263940.520446099</v>
      </c>
      <c r="B35" s="2">
        <v>6700</v>
      </c>
      <c r="C35" t="s">
        <v>4</v>
      </c>
      <c r="E35" t="str">
        <f>E9</f>
        <v>Itália</v>
      </c>
      <c r="F35">
        <f>M9</f>
        <v>30.5</v>
      </c>
      <c r="K35" t="str">
        <f>E12</f>
        <v>Alemanha</v>
      </c>
      <c r="L35" s="20">
        <f>O12</f>
        <v>1.6204147085796059</v>
      </c>
    </row>
    <row r="36" spans="1:12" x14ac:dyDescent="0.25">
      <c r="B36" s="2">
        <v>24000</v>
      </c>
      <c r="C36" t="s">
        <v>5</v>
      </c>
      <c r="E36" t="str">
        <f>E11</f>
        <v>França</v>
      </c>
      <c r="F36">
        <f>M11</f>
        <v>33.1</v>
      </c>
      <c r="K36" t="str">
        <f>E5</f>
        <v>Grécia</v>
      </c>
      <c r="L36" s="20">
        <f>O5</f>
        <v>1.6731764292173215</v>
      </c>
    </row>
    <row r="37" spans="1:12" x14ac:dyDescent="0.25">
      <c r="B37" s="2">
        <v>45000</v>
      </c>
      <c r="C37" t="s">
        <v>6</v>
      </c>
      <c r="E37" t="str">
        <f>E10</f>
        <v>Grã Bretanha</v>
      </c>
      <c r="F37">
        <f>M10</f>
        <v>34.799999999999997</v>
      </c>
      <c r="K37" t="str">
        <f>E8</f>
        <v>Portugal</v>
      </c>
      <c r="L37" s="20">
        <f>O8</f>
        <v>2.0114756748020044</v>
      </c>
    </row>
    <row r="38" spans="1:12" x14ac:dyDescent="0.25">
      <c r="B38" s="2">
        <v>47000</v>
      </c>
      <c r="C38" t="s">
        <v>7</v>
      </c>
      <c r="E38" t="str">
        <f>E7</f>
        <v>Espanha</v>
      </c>
      <c r="F38">
        <f>M7</f>
        <v>35.5</v>
      </c>
      <c r="K38" t="str">
        <f>E11</f>
        <v>França</v>
      </c>
      <c r="L38" s="20">
        <f>O11</f>
        <v>2.1731616662053286</v>
      </c>
    </row>
    <row r="39" spans="1:12" x14ac:dyDescent="0.25">
      <c r="B39" s="2">
        <f>286000-SUM(B32:B38)</f>
        <v>71800</v>
      </c>
      <c r="C39" t="s">
        <v>8</v>
      </c>
      <c r="E39" t="str">
        <f>E12</f>
        <v>Alemanha</v>
      </c>
      <c r="F39">
        <f>M12</f>
        <v>35.700000000000003</v>
      </c>
      <c r="K39" t="str">
        <f>E10</f>
        <v>Grã Bretanha</v>
      </c>
      <c r="L39" s="20">
        <f>O10</f>
        <v>4.1161554219222012</v>
      </c>
    </row>
    <row r="40" spans="1:12" x14ac:dyDescent="0.25">
      <c r="E40" t="str">
        <f>E6</f>
        <v>Irlanda</v>
      </c>
      <c r="F40">
        <f>M6</f>
        <v>37.299999999999997</v>
      </c>
      <c r="K40" t="str">
        <f>E6</f>
        <v>Irlanda</v>
      </c>
      <c r="L40" s="20">
        <f>O6</f>
        <v>12.934078109661234</v>
      </c>
    </row>
    <row r="41" spans="1:12" x14ac:dyDescent="0.25">
      <c r="A41" t="s">
        <v>4</v>
      </c>
      <c r="B41" s="2">
        <v>700</v>
      </c>
      <c r="C41" t="s">
        <v>0</v>
      </c>
    </row>
    <row r="42" spans="1:12" x14ac:dyDescent="0.25">
      <c r="A42" s="1">
        <v>2223000000000</v>
      </c>
      <c r="B42" s="2">
        <v>46000</v>
      </c>
      <c r="C42" t="s">
        <v>1</v>
      </c>
    </row>
    <row r="43" spans="1:12" x14ac:dyDescent="0.25">
      <c r="A43" s="4">
        <v>61016000</v>
      </c>
      <c r="B43" s="2">
        <v>5200</v>
      </c>
      <c r="C43" t="s">
        <v>3</v>
      </c>
    </row>
    <row r="44" spans="1:12" x14ac:dyDescent="0.25">
      <c r="A44" s="2">
        <f>A42/A43*1000</f>
        <v>36433066.736593686</v>
      </c>
      <c r="B44" s="2">
        <v>47000</v>
      </c>
      <c r="C44" t="s">
        <v>2</v>
      </c>
    </row>
    <row r="45" spans="1:12" x14ac:dyDescent="0.25">
      <c r="B45" s="2">
        <v>77000</v>
      </c>
      <c r="C45" t="s">
        <v>5</v>
      </c>
    </row>
    <row r="46" spans="1:12" x14ac:dyDescent="0.25">
      <c r="B46" s="2">
        <v>511000</v>
      </c>
      <c r="C46" t="s">
        <v>6</v>
      </c>
    </row>
    <row r="47" spans="1:12" x14ac:dyDescent="0.25">
      <c r="B47" s="2">
        <v>190000</v>
      </c>
      <c r="C47" t="s">
        <v>7</v>
      </c>
    </row>
    <row r="48" spans="1:12" x14ac:dyDescent="0.25">
      <c r="B48" s="2">
        <f>1400000-SUM(B41:B47)</f>
        <v>523100</v>
      </c>
      <c r="C48" t="s">
        <v>8</v>
      </c>
    </row>
    <row r="51" spans="1:1" x14ac:dyDescent="0.25">
      <c r="A51" t="s">
        <v>5</v>
      </c>
    </row>
    <row r="52" spans="1:1" x14ac:dyDescent="0.25">
      <c r="A52" s="1">
        <v>8981000000000</v>
      </c>
    </row>
    <row r="53" spans="1:1" x14ac:dyDescent="0.25">
      <c r="A53" s="4">
        <v>62698000</v>
      </c>
    </row>
    <row r="54" spans="1:1" x14ac:dyDescent="0.25">
      <c r="A54" s="2">
        <f>A52/A53*1000</f>
        <v>143242208.68289259</v>
      </c>
    </row>
    <row r="55" spans="1:1" x14ac:dyDescent="0.25">
      <c r="A55" s="2"/>
    </row>
    <row r="56" spans="1:1" x14ac:dyDescent="0.25">
      <c r="A56" t="s">
        <v>6</v>
      </c>
    </row>
    <row r="57" spans="1:1" x14ac:dyDescent="0.25">
      <c r="A57" s="1">
        <v>4698000000000</v>
      </c>
    </row>
    <row r="58" spans="1:1" x14ac:dyDescent="0.25">
      <c r="A58" s="3">
        <v>65312000</v>
      </c>
    </row>
    <row r="59" spans="1:1" x14ac:dyDescent="0.25">
      <c r="A59" s="2">
        <f>A57/A58*1000</f>
        <v>71931651.151396379</v>
      </c>
    </row>
    <row r="60" spans="1:1" x14ac:dyDescent="0.25">
      <c r="A60" s="2"/>
    </row>
    <row r="61" spans="1:1" x14ac:dyDescent="0.25">
      <c r="A61" s="2"/>
    </row>
    <row r="62" spans="1:1" x14ac:dyDescent="0.25">
      <c r="A62" t="s">
        <v>7</v>
      </c>
    </row>
    <row r="63" spans="1:1" x14ac:dyDescent="0.25">
      <c r="A63" s="1">
        <v>4713000000000</v>
      </c>
    </row>
    <row r="64" spans="1:1" x14ac:dyDescent="0.25">
      <c r="A64" s="3">
        <v>81471000</v>
      </c>
    </row>
    <row r="65" spans="1:1" x14ac:dyDescent="0.25">
      <c r="A65" s="2">
        <f>A63/A64*1000</f>
        <v>57848805.096291929</v>
      </c>
    </row>
  </sheetData>
  <sortState xmlns:xlrd2="http://schemas.microsoft.com/office/spreadsheetml/2017/richdata2" ref="E33:F40">
    <sortCondition ref="F33:F40"/>
  </sortState>
  <mergeCells count="1">
    <mergeCell ref="B4:C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Folha1</vt:lpstr>
      <vt:lpstr>Folha2</vt:lpstr>
      <vt:lpstr>Folha3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FBR</dc:creator>
  <cp:lastModifiedBy>benito ramalho</cp:lastModifiedBy>
  <cp:lastPrinted>2012-01-14T15:56:43Z</cp:lastPrinted>
  <dcterms:created xsi:type="dcterms:W3CDTF">2012-01-13T21:52:06Z</dcterms:created>
  <dcterms:modified xsi:type="dcterms:W3CDTF">2022-02-06T14:10:37Z</dcterms:modified>
</cp:coreProperties>
</file>